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correos-my.sharepoint.com/personal/c151991_correos_com/Documents/Escritorio/"/>
    </mc:Choice>
  </mc:AlternateContent>
  <xr:revisionPtr revIDLastSave="0" documentId="8_{B8108061-EDBB-45BB-B1B2-0E63101CC5F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ecios unitarios ofertados" sheetId="7" r:id="rId1"/>
    <sheet name="Modelo de Oferta Económica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6" l="1"/>
  <c r="D13" i="6"/>
  <c r="D7" i="6"/>
  <c r="D6" i="6"/>
  <c r="C8" i="6"/>
  <c r="C15" i="6"/>
  <c r="C22" i="6"/>
  <c r="E7" i="6"/>
  <c r="E6" i="6"/>
  <c r="F7" i="6" l="1"/>
  <c r="G7" i="6" s="1"/>
  <c r="F6" i="6"/>
  <c r="G6" i="6" s="1"/>
  <c r="G8" i="6" l="1"/>
  <c r="E35" i="6"/>
  <c r="F35" i="6" s="1"/>
  <c r="G35" i="6" s="1"/>
  <c r="G36" i="6" s="1"/>
  <c r="E29" i="6"/>
  <c r="F29" i="6" s="1"/>
  <c r="G29" i="6" s="1"/>
  <c r="E28" i="6"/>
  <c r="F28" i="6" s="1"/>
  <c r="G28" i="6" s="1"/>
  <c r="E27" i="6"/>
  <c r="F27" i="6" s="1"/>
  <c r="G27" i="6" s="1"/>
  <c r="E20" i="6"/>
  <c r="E13" i="6"/>
  <c r="G30" i="6" l="1"/>
  <c r="F13" i="6"/>
  <c r="G13" i="6" s="1"/>
  <c r="F14" i="6"/>
  <c r="G14" i="6" s="1"/>
  <c r="F21" i="6"/>
  <c r="G21" i="6" s="1"/>
  <c r="F20" i="6"/>
  <c r="G20" i="6" s="1"/>
  <c r="H35" i="6"/>
  <c r="H36" i="6" s="1"/>
  <c r="H29" i="6"/>
  <c r="H28" i="6"/>
  <c r="H27" i="6"/>
  <c r="G15" i="6" l="1"/>
  <c r="G22" i="6"/>
  <c r="H21" i="6"/>
  <c r="H20" i="6"/>
  <c r="F45" i="6"/>
  <c r="F42" i="6"/>
  <c r="H30" i="6"/>
  <c r="F30" i="6"/>
  <c r="F22" i="6"/>
  <c r="F36" i="6"/>
  <c r="H22" i="6" l="1"/>
  <c r="H43" i="6"/>
  <c r="H14" i="6" l="1"/>
  <c r="H46" i="6"/>
  <c r="H13" i="6"/>
  <c r="F15" i="6"/>
  <c r="H15" i="6" l="1"/>
  <c r="H7" i="6"/>
  <c r="H6" i="6"/>
  <c r="F8" i="6"/>
  <c r="F39" i="6" s="1"/>
  <c r="H8" i="6" l="1"/>
  <c r="H40" i="6" s="1"/>
</calcChain>
</file>

<file path=xl/sharedStrings.xml><?xml version="1.0" encoding="utf-8"?>
<sst xmlns="http://schemas.openxmlformats.org/spreadsheetml/2006/main" count="112" uniqueCount="79">
  <si>
    <t>A</t>
  </si>
  <si>
    <t>B</t>
  </si>
  <si>
    <t>C</t>
  </si>
  <si>
    <t>D</t>
  </si>
  <si>
    <t>E</t>
  </si>
  <si>
    <t>Nº estimado Tareas útiles gestionadas</t>
  </si>
  <si>
    <t>(IVA excluido)</t>
  </si>
  <si>
    <t>Importe Total</t>
  </si>
  <si>
    <t>(total llamadas x precio llamada IVA excluido)</t>
  </si>
  <si>
    <t>(total llamadas x precio llamada IVA incluido)</t>
  </si>
  <si>
    <t>A + IVA</t>
  </si>
  <si>
    <t>(total tareas x precio tarea IVA excluido)</t>
  </si>
  <si>
    <t>(total tarea x precio tarea IVA incluido)</t>
  </si>
  <si>
    <t>B + IVA</t>
  </si>
  <si>
    <t>C + IVA</t>
  </si>
  <si>
    <t>Precio Total</t>
  </si>
  <si>
    <t>D + IVA</t>
  </si>
  <si>
    <t>E + IVA</t>
  </si>
  <si>
    <t>CEX</t>
  </si>
  <si>
    <t>CORREOS</t>
  </si>
  <si>
    <t>SERVICIO CAMPAÑAS (Correos)</t>
  </si>
  <si>
    <t xml:space="preserve"> (IVA excluido)</t>
  </si>
  <si>
    <t>Para incluir su oferta en las celdas sombreadas, le pedirá la contraseña "SAC" en mayusculas</t>
  </si>
  <si>
    <t>Nº estimado llamadas útiles atendidas y/o exitosas realizadas</t>
  </si>
  <si>
    <t>Contactos útles CORREOS</t>
  </si>
  <si>
    <t>Horas desarrollo evolutivos CORREOS</t>
  </si>
  <si>
    <t>Precio FIJO</t>
  </si>
  <si>
    <t>Precio llamada útil atendida y/o realizada CEX en ESNGC</t>
  </si>
  <si>
    <t>Precio llamada útil atendida y/o realizada CORREOS en ESNGC</t>
  </si>
  <si>
    <t>Precio Tarea útil CEX&amp; CORREOS en ESNGC</t>
  </si>
  <si>
    <t>Precio Hora RAC CEX&amp;CORREOS en ESNGC</t>
  </si>
  <si>
    <t>Precio Contacto Util - CU CORREOS en ESNGC</t>
  </si>
  <si>
    <t>Precio Compromiso Util CORREOS en ESNGC</t>
  </si>
  <si>
    <t>Precio Contratación Util CORREOS en ESNGC</t>
  </si>
  <si>
    <t>NEGOCIO/SERVICIOS CON TAREAS</t>
  </si>
  <si>
    <t>HORAS EVOLUTIVOS (Correos)</t>
  </si>
  <si>
    <t>NEGOCIO/SERVICIO CON LLAMADAS</t>
  </si>
  <si>
    <t>NEGOCIO/SERVICIO por HORAS</t>
  </si>
  <si>
    <t>Nº estimado Horas de desarrollo para evolutivos</t>
  </si>
  <si>
    <t>Compromisos útiles CORREOS</t>
  </si>
  <si>
    <t>Contrataciones útiles CORREOS</t>
  </si>
  <si>
    <t>PVPs éxito</t>
  </si>
  <si>
    <t>PVP Hora desarrollo</t>
  </si>
  <si>
    <t>PVPs en € y 2 decimales</t>
  </si>
  <si>
    <t>PVP MAXIMO</t>
  </si>
  <si>
    <r>
      <t xml:space="preserve">Si en el rango B2 a B5 se introducen valores unitarios por encima del precio MAXIMO, se iluminará en </t>
    </r>
    <r>
      <rPr>
        <b/>
        <sz val="10"/>
        <color rgb="FFFF0000"/>
        <rFont val="Arial"/>
        <family val="2"/>
      </rPr>
      <t>ROJO</t>
    </r>
    <r>
      <rPr>
        <b/>
        <sz val="10"/>
        <color theme="1"/>
        <rFont val="Arial"/>
        <family val="2"/>
      </rPr>
      <t xml:space="preserve"> la celda indicando que no es válida la propuesta</t>
    </r>
  </si>
  <si>
    <t>Precio Hora Evolutivos CORREOS</t>
  </si>
  <si>
    <t>IVA</t>
  </si>
  <si>
    <t>IVA de B</t>
  </si>
  <si>
    <t>IVA de A</t>
  </si>
  <si>
    <t>IVA de C</t>
  </si>
  <si>
    <t>IVA de D</t>
  </si>
  <si>
    <t>IVA de E</t>
  </si>
  <si>
    <t>Nº estimado de actividad útil en Campañas por éxito</t>
  </si>
  <si>
    <t>(total horas x precio hora IVA excluido)</t>
  </si>
  <si>
    <t>(total actividad x precio IVA excluido)</t>
  </si>
  <si>
    <t>(total horas desarrollo x precio hora desarrollo IVA excluido)</t>
  </si>
  <si>
    <t>Nº estimado Horas útiles operativas de RACs</t>
  </si>
  <si>
    <t>(total horas x precio hora IVA incluido)</t>
  </si>
  <si>
    <t>(total actividad x precio IVA incluido)</t>
  </si>
  <si>
    <t>(total horas desarrollo x precio hora desarrollo IVA incluido)</t>
  </si>
  <si>
    <t>IMPORTE TOTAL A+B+C+D+E (IVA EXCLUIDO) &gt;&gt;</t>
  </si>
  <si>
    <r>
      <t xml:space="preserve">IMPORTE TOTAL </t>
    </r>
    <r>
      <rPr>
        <b/>
        <sz val="12"/>
        <color theme="1"/>
        <rFont val="Arial"/>
        <family val="2"/>
      </rPr>
      <t>CEX</t>
    </r>
    <r>
      <rPr>
        <b/>
        <sz val="10"/>
        <color theme="1"/>
        <rFont val="Arial"/>
        <family val="2"/>
      </rPr>
      <t xml:space="preserve"> A+B+C (IVA EXCLUIDO) &gt;&gt;</t>
    </r>
  </si>
  <si>
    <r>
      <t xml:space="preserve">IMPORTE TOTAL </t>
    </r>
    <r>
      <rPr>
        <b/>
        <sz val="12"/>
        <color theme="1"/>
        <rFont val="Arial"/>
        <family val="2"/>
      </rPr>
      <t>CORREOS</t>
    </r>
    <r>
      <rPr>
        <b/>
        <sz val="10"/>
        <color theme="1"/>
        <rFont val="Arial"/>
        <family val="2"/>
      </rPr>
      <t xml:space="preserve"> A+B+C+D+E (IVA EXCLUIDO) &gt;&gt;</t>
    </r>
  </si>
  <si>
    <t>&gt;&gt;&gt;&gt;&gt;&gt;&gt;&gt;&gt;&gt;&gt;</t>
  </si>
  <si>
    <t>IMPORTE TOTAL A+B+C+D+E (IVA INCLUIDO) &gt;&gt;</t>
  </si>
  <si>
    <r>
      <t>IMPORTE TOTAL</t>
    </r>
    <r>
      <rPr>
        <b/>
        <sz val="12"/>
        <color theme="1"/>
        <rFont val="Arial"/>
        <family val="2"/>
      </rPr>
      <t xml:space="preserve"> CEX</t>
    </r>
    <r>
      <rPr>
        <b/>
        <sz val="10"/>
        <color theme="1"/>
        <rFont val="Arial"/>
        <family val="2"/>
      </rPr>
      <t xml:space="preserve"> A+B+C (IVA INCLUIDO) &gt;&gt;</t>
    </r>
  </si>
  <si>
    <r>
      <t>IMPORTE TOTAL</t>
    </r>
    <r>
      <rPr>
        <b/>
        <sz val="12"/>
        <color theme="1"/>
        <rFont val="Arial"/>
        <family val="2"/>
      </rPr>
      <t xml:space="preserve"> CORREOS</t>
    </r>
    <r>
      <rPr>
        <b/>
        <sz val="10"/>
        <color theme="1"/>
        <rFont val="Arial"/>
        <family val="2"/>
      </rPr>
      <t xml:space="preserve"> A+B+C+D+E (IVA INCLUIDO) &gt;&gt;</t>
    </r>
  </si>
  <si>
    <t>&gt;&gt;&gt;&gt;&gt;&gt;&gt;&gt;&gt;&gt;&gt;&gt;&gt;&gt;&gt;&gt;&gt;</t>
  </si>
  <si>
    <t>Total Llamadas GC</t>
  </si>
  <si>
    <t>Total Tareas GC</t>
  </si>
  <si>
    <t>Total Horas RAC GC</t>
  </si>
  <si>
    <t>PVPs ofertado llamada</t>
  </si>
  <si>
    <t>PVP ofertado Tarea</t>
  </si>
  <si>
    <t>PVP ofertado Hora RAC</t>
  </si>
  <si>
    <t>PVP ESNGC máximo permitido</t>
  </si>
  <si>
    <t>PVP ESNGC  máximo permitido</t>
  </si>
  <si>
    <t>PVP ESNGC fijo</t>
  </si>
  <si>
    <r>
      <t>Modelo Oferta Económica</t>
    </r>
    <r>
      <rPr>
        <b/>
        <sz val="12"/>
        <color theme="1"/>
        <rFont val="Arial"/>
        <family val="2"/>
      </rPr>
      <t xml:space="preserve"> </t>
    </r>
    <r>
      <rPr>
        <b/>
        <u/>
        <sz val="12"/>
        <color theme="1"/>
        <rFont val="Arial"/>
        <family val="2"/>
      </rPr>
      <t>(Para los 2 primeros AÑOS, 2026-2028)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</si>
</sst>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[$€-C0A]_-;\-* #,##0.00\ [$€-C0A]_-;_-* &quot;-&quot;??\ [$€-C0A]_-;_-@_-"/>
    <numFmt numFmtId="165" formatCode="#,##0.00\ &quot;€&quot;"/>
    <numFmt numFmtId="166" formatCode="_-* #,##0_-;\-* #,##0_-;_-* &quot;-&quot;??_-;_-@_-"/>
  </numFmts>
  <fonts count="11">
    <font>
      <sz val="11"/>
      <color theme="1"/>
      <name val="Calibri"/>
      <family val="2"/>
      <scheme val="minor"/>
    </font>
    <font>
      <sz val="11"/>
      <color rgb="FF002060"/>
      <name val="Cartero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53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right" vertical="center"/>
    </xf>
    <xf numFmtId="0" fontId="0" fillId="2" borderId="0" xfId="0" applyFill="1"/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right" vertical="center" wrapText="1"/>
    </xf>
    <xf numFmtId="164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164" fontId="5" fillId="2" borderId="1" xfId="0" applyNumberFormat="1" applyFont="1" applyFill="1" applyBorder="1" applyAlignment="1">
      <alignment vertical="center" wrapText="1"/>
    </xf>
    <xf numFmtId="164" fontId="5" fillId="2" borderId="0" xfId="0" applyNumberFormat="1" applyFont="1" applyFill="1" applyAlignment="1">
      <alignment horizontal="center" vertical="center"/>
    </xf>
    <xf numFmtId="164" fontId="6" fillId="3" borderId="1" xfId="0" applyNumberFormat="1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5" fillId="2" borderId="0" xfId="0" applyFont="1" applyFill="1" applyAlignment="1">
      <alignment horizontal="left" vertical="center" wrapText="1"/>
    </xf>
    <xf numFmtId="0" fontId="0" fillId="0" borderId="2" xfId="0" applyBorder="1" applyAlignment="1">
      <alignment horizontal="center" wrapText="1"/>
    </xf>
    <xf numFmtId="0" fontId="8" fillId="0" borderId="0" xfId="0" applyFont="1"/>
    <xf numFmtId="0" fontId="9" fillId="2" borderId="1" xfId="0" applyFont="1" applyFill="1" applyBorder="1" applyAlignment="1">
      <alignment horizontal="right"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left" vertical="center" wrapText="1"/>
    </xf>
    <xf numFmtId="166" fontId="6" fillId="2" borderId="1" xfId="1" applyNumberFormat="1" applyFont="1" applyFill="1" applyBorder="1" applyAlignment="1">
      <alignment horizontal="justify" vertical="center" wrapText="1"/>
    </xf>
    <xf numFmtId="165" fontId="0" fillId="0" borderId="1" xfId="0" applyNumberFormat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2" fillId="2" borderId="0" xfId="0" applyFont="1" applyFill="1" applyAlignment="1">
      <alignment horizontal="left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44" fontId="6" fillId="2" borderId="1" xfId="2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right" vertical="center" wrapText="1"/>
    </xf>
    <xf numFmtId="0" fontId="0" fillId="0" borderId="6" xfId="0" applyBorder="1"/>
    <xf numFmtId="0" fontId="0" fillId="0" borderId="7" xfId="0" applyBorder="1"/>
    <xf numFmtId="164" fontId="6" fillId="3" borderId="3" xfId="0" applyNumberFormat="1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164" fontId="6" fillId="3" borderId="3" xfId="0" applyNumberFormat="1" applyFont="1" applyFill="1" applyBorder="1" applyAlignment="1">
      <alignment vertical="center"/>
    </xf>
    <xf numFmtId="0" fontId="0" fillId="0" borderId="4" xfId="0" applyBorder="1" applyAlignment="1">
      <alignment vertical="center"/>
    </xf>
    <xf numFmtId="44" fontId="6" fillId="2" borderId="3" xfId="2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4" fontId="6" fillId="2" borderId="3" xfId="2" applyFont="1" applyFill="1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8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C00000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  <color rgb="FFFF9900"/>
      <color rgb="FF66FFFF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F10" sqref="F10"/>
    </sheetView>
  </sheetViews>
  <sheetFormatPr baseColWidth="10" defaultRowHeight="14.5"/>
  <cols>
    <col min="1" max="1" width="53.1796875" customWidth="1"/>
    <col min="2" max="2" width="20.7265625" customWidth="1"/>
    <col min="3" max="3" width="11.90625" bestFit="1" customWidth="1"/>
  </cols>
  <sheetData>
    <row r="1" spans="1:3">
      <c r="B1" s="21" t="s">
        <v>43</v>
      </c>
      <c r="C1" s="21" t="s">
        <v>44</v>
      </c>
    </row>
    <row r="2" spans="1:3">
      <c r="A2" s="25" t="s">
        <v>27</v>
      </c>
      <c r="B2" s="30"/>
      <c r="C2" s="29">
        <v>1.87</v>
      </c>
    </row>
    <row r="3" spans="1:3">
      <c r="A3" s="25" t="s">
        <v>28</v>
      </c>
      <c r="B3" s="30"/>
      <c r="C3" s="29">
        <v>2.2999999999999998</v>
      </c>
    </row>
    <row r="4" spans="1:3">
      <c r="A4" s="7" t="s">
        <v>29</v>
      </c>
      <c r="B4" s="30"/>
      <c r="C4" s="29">
        <v>1.37</v>
      </c>
    </row>
    <row r="5" spans="1:3">
      <c r="A5" s="7" t="s">
        <v>30</v>
      </c>
      <c r="B5" s="30"/>
      <c r="C5" s="29">
        <v>22.21</v>
      </c>
    </row>
    <row r="6" spans="1:3">
      <c r="A6" s="11" t="s">
        <v>31</v>
      </c>
      <c r="B6" s="30">
        <v>5</v>
      </c>
      <c r="C6" s="29" t="s">
        <v>26</v>
      </c>
    </row>
    <row r="7" spans="1:3">
      <c r="A7" s="11" t="s">
        <v>32</v>
      </c>
      <c r="B7" s="30">
        <v>10</v>
      </c>
      <c r="C7" s="29" t="s">
        <v>26</v>
      </c>
    </row>
    <row r="8" spans="1:3">
      <c r="A8" s="11" t="s">
        <v>33</v>
      </c>
      <c r="B8" s="30">
        <v>50</v>
      </c>
      <c r="C8" s="29" t="s">
        <v>26</v>
      </c>
    </row>
    <row r="9" spans="1:3">
      <c r="A9" s="11" t="s">
        <v>46</v>
      </c>
      <c r="B9" s="30">
        <v>60</v>
      </c>
      <c r="C9" s="29" t="s">
        <v>26</v>
      </c>
    </row>
    <row r="10" spans="1:3" ht="15" thickBot="1">
      <c r="B10" s="24"/>
    </row>
    <row r="11" spans="1:3" ht="58.5" thickBot="1">
      <c r="A11" s="22" t="s">
        <v>45</v>
      </c>
      <c r="B11" s="23" t="s">
        <v>22</v>
      </c>
    </row>
  </sheetData>
  <sheetProtection algorithmName="SHA-512" hashValue="iVcayT0a0XuuM/Phm5dSt94ckimRZFVtDYOarmzEnsui1bpdpP3eHs4j3VAKwVk95ns/F1lwvfE0XtEgfN/Pkg==" saltValue="Gr5CjffzdYee6wainesU5A==" spinCount="100000" sheet="1" objects="1" scenarios="1"/>
  <protectedRanges>
    <protectedRange algorithmName="SHA-512" hashValue="F82r6tTj8wle63J+F3EIVvfhWh0PMCepmqBoUf5YSw3T/I1FvX1VJ88Nz7weDFqwX+8aOZ2kRh72YlcEFnzNHw==" saltValue="QrJuu6v9yYo9J+Rm+wit/w==" spinCount="100000" sqref="B2:B5" name="Rango1"/>
  </protectedRanges>
  <conditionalFormatting sqref="B2">
    <cfRule type="cellIs" dxfId="7" priority="1" operator="greaterThan">
      <formula>1.87</formula>
    </cfRule>
  </conditionalFormatting>
  <conditionalFormatting sqref="B3">
    <cfRule type="cellIs" dxfId="6" priority="2" operator="greaterThan">
      <formula>2.3</formula>
    </cfRule>
  </conditionalFormatting>
  <conditionalFormatting sqref="B4">
    <cfRule type="cellIs" dxfId="5" priority="9" operator="greaterThan">
      <formula>1.37</formula>
    </cfRule>
  </conditionalFormatting>
  <conditionalFormatting sqref="B5">
    <cfRule type="cellIs" dxfId="4" priority="8" operator="greaterThan">
      <formula>22.21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46"/>
  <sheetViews>
    <sheetView zoomScale="60" zoomScaleNormal="60" workbookViewId="0">
      <selection activeCell="K25" sqref="K25"/>
    </sheetView>
  </sheetViews>
  <sheetFormatPr baseColWidth="10" defaultColWidth="11.453125" defaultRowHeight="14"/>
  <cols>
    <col min="1" max="1" width="3.7265625" style="1" customWidth="1"/>
    <col min="2" max="2" width="23.1796875" style="2" customWidth="1"/>
    <col min="3" max="3" width="22.08984375" style="1" customWidth="1"/>
    <col min="4" max="4" width="9.08984375" style="1" customWidth="1"/>
    <col min="5" max="5" width="17.453125" style="1" customWidth="1"/>
    <col min="6" max="6" width="20.54296875" style="1" customWidth="1"/>
    <col min="7" max="7" width="14.08984375" style="1" bestFit="1" customWidth="1"/>
    <col min="8" max="8" width="18" style="1" customWidth="1"/>
    <col min="9" max="16384" width="11.453125" style="1"/>
  </cols>
  <sheetData>
    <row r="2" spans="2:8" ht="15.5">
      <c r="C2" s="31" t="s">
        <v>78</v>
      </c>
      <c r="D2" s="31"/>
      <c r="E2" s="4"/>
      <c r="F2" s="4"/>
      <c r="G2" s="4"/>
      <c r="H2" s="4"/>
    </row>
    <row r="3" spans="2:8" ht="15.5">
      <c r="B3" s="5"/>
      <c r="C3" s="4"/>
      <c r="D3" s="4"/>
      <c r="E3" s="4"/>
      <c r="F3" s="4"/>
      <c r="G3" s="4"/>
      <c r="H3" s="4"/>
    </row>
    <row r="4" spans="2:8" ht="25">
      <c r="B4" s="51" t="s">
        <v>36</v>
      </c>
      <c r="C4" s="52" t="s">
        <v>23</v>
      </c>
      <c r="D4" s="4"/>
      <c r="E4" s="9" t="s">
        <v>72</v>
      </c>
      <c r="F4" s="9" t="s">
        <v>7</v>
      </c>
      <c r="G4" s="4"/>
      <c r="H4" s="9" t="s">
        <v>7</v>
      </c>
    </row>
    <row r="5" spans="2:8" ht="50">
      <c r="B5" s="51"/>
      <c r="C5" s="52"/>
      <c r="D5" s="9" t="s">
        <v>75</v>
      </c>
      <c r="E5" s="9" t="s">
        <v>6</v>
      </c>
      <c r="F5" s="9" t="s">
        <v>8</v>
      </c>
      <c r="G5" s="9" t="s">
        <v>47</v>
      </c>
      <c r="H5" s="9" t="s">
        <v>9</v>
      </c>
    </row>
    <row r="6" spans="2:8">
      <c r="B6" s="11" t="s">
        <v>18</v>
      </c>
      <c r="C6" s="26">
        <v>576012</v>
      </c>
      <c r="D6" s="39">
        <f>+'Precios unitarios ofertados'!C2</f>
        <v>1.87</v>
      </c>
      <c r="E6" s="18">
        <f>+'Precios unitarios ofertados'!B2</f>
        <v>0</v>
      </c>
      <c r="F6" s="8">
        <f>+E6*C6</f>
        <v>0</v>
      </c>
      <c r="G6" s="8">
        <f>+F6*21%</f>
        <v>0</v>
      </c>
      <c r="H6" s="8">
        <f>(F6+(F6*21%))</f>
        <v>0</v>
      </c>
    </row>
    <row r="7" spans="2:8">
      <c r="B7" s="11" t="s">
        <v>19</v>
      </c>
      <c r="C7" s="26">
        <v>1657848</v>
      </c>
      <c r="D7" s="39">
        <f>+'Precios unitarios ofertados'!C3</f>
        <v>2.2999999999999998</v>
      </c>
      <c r="E7" s="18">
        <f>+'Precios unitarios ofertados'!B3</f>
        <v>0</v>
      </c>
      <c r="F7" s="8">
        <f>+E7*C7</f>
        <v>0</v>
      </c>
      <c r="G7" s="8">
        <f>+F7*21%</f>
        <v>0</v>
      </c>
      <c r="H7" s="8">
        <f>(F7+(F7*21%))</f>
        <v>0</v>
      </c>
    </row>
    <row r="8" spans="2:8" ht="14.5">
      <c r="B8" s="2" t="s">
        <v>69</v>
      </c>
      <c r="C8" s="10">
        <f>+C6+C7</f>
        <v>2233860</v>
      </c>
      <c r="D8" s="4"/>
      <c r="E8" s="11" t="s">
        <v>15</v>
      </c>
      <c r="F8" s="34">
        <f>(F6+F7)</f>
        <v>0</v>
      </c>
      <c r="G8" s="34">
        <f>+G7+G6</f>
        <v>0</v>
      </c>
      <c r="H8" s="36">
        <f>(H6+H7)</f>
        <v>0</v>
      </c>
    </row>
    <row r="9" spans="2:8" ht="15.5">
      <c r="B9" s="3"/>
      <c r="C9" s="4"/>
      <c r="D9" s="4"/>
      <c r="E9" s="4"/>
      <c r="F9" s="34" t="s">
        <v>0</v>
      </c>
      <c r="G9" s="34" t="s">
        <v>49</v>
      </c>
      <c r="H9" s="37" t="s">
        <v>10</v>
      </c>
    </row>
    <row r="10" spans="2:8" ht="15.5">
      <c r="B10" s="3"/>
      <c r="C10" s="4"/>
      <c r="D10" s="4"/>
      <c r="E10" s="4"/>
      <c r="F10" s="4"/>
      <c r="G10" s="4"/>
      <c r="H10" s="4"/>
    </row>
    <row r="11" spans="2:8" ht="14.5">
      <c r="B11" s="51" t="s">
        <v>34</v>
      </c>
      <c r="C11" s="52" t="s">
        <v>5</v>
      </c>
      <c r="D11" s="4"/>
      <c r="E11" s="9" t="s">
        <v>73</v>
      </c>
      <c r="F11" s="9" t="s">
        <v>7</v>
      </c>
      <c r="G11" s="4"/>
      <c r="H11" s="9" t="s">
        <v>7</v>
      </c>
    </row>
    <row r="12" spans="2:8" ht="50">
      <c r="B12" s="51"/>
      <c r="C12" s="52"/>
      <c r="D12" s="9" t="s">
        <v>76</v>
      </c>
      <c r="E12" s="9" t="s">
        <v>6</v>
      </c>
      <c r="F12" s="9" t="s">
        <v>11</v>
      </c>
      <c r="G12" s="9" t="s">
        <v>47</v>
      </c>
      <c r="H12" s="9" t="s">
        <v>12</v>
      </c>
    </row>
    <row r="13" spans="2:8">
      <c r="B13" s="11" t="s">
        <v>18</v>
      </c>
      <c r="C13" s="27">
        <v>2468664</v>
      </c>
      <c r="D13" s="47">
        <f>+'Precios unitarios ofertados'!C4</f>
        <v>1.37</v>
      </c>
      <c r="E13" s="43">
        <f>+'Precios unitarios ofertados'!B4</f>
        <v>0</v>
      </c>
      <c r="F13" s="8">
        <f>+E13*C13</f>
        <v>0</v>
      </c>
      <c r="G13" s="8">
        <f>+F13*21%</f>
        <v>0</v>
      </c>
      <c r="H13" s="8">
        <f>(F13+(F13*21%))</f>
        <v>0</v>
      </c>
    </row>
    <row r="14" spans="2:8">
      <c r="B14" s="11" t="s">
        <v>19</v>
      </c>
      <c r="C14" s="27">
        <v>7159356</v>
      </c>
      <c r="D14" s="48"/>
      <c r="E14" s="44"/>
      <c r="F14" s="8">
        <f>+E13*C14</f>
        <v>0</v>
      </c>
      <c r="G14" s="8">
        <f>+F14*21%</f>
        <v>0</v>
      </c>
      <c r="H14" s="8">
        <f>(F14+(F14*21%))</f>
        <v>0</v>
      </c>
    </row>
    <row r="15" spans="2:8" ht="14.5">
      <c r="B15" s="2" t="s">
        <v>70</v>
      </c>
      <c r="C15" s="10">
        <f>+C13+C14</f>
        <v>9628020</v>
      </c>
      <c r="D15" s="4"/>
      <c r="E15" s="11" t="s">
        <v>15</v>
      </c>
      <c r="F15" s="34">
        <f>(F13+F14)</f>
        <v>0</v>
      </c>
      <c r="G15" s="34">
        <f>+G14+G13</f>
        <v>0</v>
      </c>
      <c r="H15" s="36">
        <f>(H13+H14)</f>
        <v>0</v>
      </c>
    </row>
    <row r="16" spans="2:8" ht="15.5">
      <c r="B16" s="3"/>
      <c r="C16" s="4"/>
      <c r="D16" s="4"/>
      <c r="E16" s="4"/>
      <c r="F16" s="34" t="s">
        <v>1</v>
      </c>
      <c r="G16" s="34" t="s">
        <v>48</v>
      </c>
      <c r="H16" s="37" t="s">
        <v>13</v>
      </c>
    </row>
    <row r="17" spans="2:8" ht="15.5">
      <c r="B17" s="3"/>
      <c r="C17" s="4"/>
      <c r="D17" s="4"/>
      <c r="E17" s="4"/>
      <c r="F17" s="4"/>
      <c r="G17" s="4"/>
      <c r="H17" s="4"/>
    </row>
    <row r="18" spans="2:8" ht="25">
      <c r="B18" s="51" t="s">
        <v>37</v>
      </c>
      <c r="C18" s="52" t="s">
        <v>57</v>
      </c>
      <c r="D18" s="4"/>
      <c r="E18" s="9" t="s">
        <v>74</v>
      </c>
      <c r="F18" s="12" t="s">
        <v>7</v>
      </c>
      <c r="G18" s="4"/>
      <c r="H18" s="12" t="s">
        <v>7</v>
      </c>
    </row>
    <row r="19" spans="2:8" ht="50">
      <c r="B19" s="51"/>
      <c r="C19" s="52"/>
      <c r="D19" s="9" t="s">
        <v>76</v>
      </c>
      <c r="E19" s="12" t="s">
        <v>21</v>
      </c>
      <c r="F19" s="9" t="s">
        <v>54</v>
      </c>
      <c r="G19" s="12" t="s">
        <v>47</v>
      </c>
      <c r="H19" s="9" t="s">
        <v>58</v>
      </c>
    </row>
    <row r="20" spans="2:8">
      <c r="B20" s="11" t="s">
        <v>18</v>
      </c>
      <c r="C20" s="28">
        <v>11220</v>
      </c>
      <c r="D20" s="49">
        <f>+'Precios unitarios ofertados'!C5</f>
        <v>22.21</v>
      </c>
      <c r="E20" s="45">
        <f>+'Precios unitarios ofertados'!B5</f>
        <v>0</v>
      </c>
      <c r="F20" s="8">
        <f>+E20*C20</f>
        <v>0</v>
      </c>
      <c r="G20" s="8">
        <f>+F20*21%</f>
        <v>0</v>
      </c>
      <c r="H20" s="8">
        <f>(F20+(F20*21%))</f>
        <v>0</v>
      </c>
    </row>
    <row r="21" spans="2:8">
      <c r="B21" s="11" t="s">
        <v>19</v>
      </c>
      <c r="C21" s="28">
        <v>74232</v>
      </c>
      <c r="D21" s="50"/>
      <c r="E21" s="46"/>
      <c r="F21" s="8">
        <f>+E20*C21</f>
        <v>0</v>
      </c>
      <c r="G21" s="8">
        <f>+F21*21%</f>
        <v>0</v>
      </c>
      <c r="H21" s="8">
        <f>(F21+(F21*21%))</f>
        <v>0</v>
      </c>
    </row>
    <row r="22" spans="2:8" ht="14.5">
      <c r="B22" s="2" t="s">
        <v>71</v>
      </c>
      <c r="C22" s="10">
        <f>+C20+C21</f>
        <v>85452</v>
      </c>
      <c r="D22" s="4"/>
      <c r="E22" s="11" t="s">
        <v>15</v>
      </c>
      <c r="F22" s="34">
        <f>(F20+F21)</f>
        <v>0</v>
      </c>
      <c r="G22" s="34">
        <f>+G20+G21</f>
        <v>0</v>
      </c>
      <c r="H22" s="36">
        <f>(H20+H21)</f>
        <v>0</v>
      </c>
    </row>
    <row r="23" spans="2:8" ht="15.5">
      <c r="B23" s="3"/>
      <c r="C23" s="4"/>
      <c r="D23" s="4"/>
      <c r="E23" s="4"/>
      <c r="F23" s="34" t="s">
        <v>2</v>
      </c>
      <c r="G23" s="34" t="s">
        <v>50</v>
      </c>
      <c r="H23" s="37" t="s">
        <v>14</v>
      </c>
    </row>
    <row r="24" spans="2:8" ht="15.5">
      <c r="B24" s="3"/>
      <c r="C24" s="4"/>
      <c r="D24" s="4"/>
      <c r="E24" s="4"/>
      <c r="F24" s="4"/>
      <c r="G24" s="4"/>
      <c r="H24" s="4"/>
    </row>
    <row r="25" spans="2:8" ht="14.5">
      <c r="B25" s="51" t="s">
        <v>20</v>
      </c>
      <c r="C25" s="52" t="s">
        <v>53</v>
      </c>
      <c r="D25" s="4"/>
      <c r="E25" s="9" t="s">
        <v>41</v>
      </c>
      <c r="F25" s="9" t="s">
        <v>7</v>
      </c>
      <c r="G25" s="4"/>
      <c r="H25" s="9" t="s">
        <v>7</v>
      </c>
    </row>
    <row r="26" spans="2:8" ht="37.5">
      <c r="B26" s="51"/>
      <c r="C26" s="52"/>
      <c r="D26" s="9" t="s">
        <v>77</v>
      </c>
      <c r="E26" s="12" t="s">
        <v>6</v>
      </c>
      <c r="F26" s="9" t="s">
        <v>55</v>
      </c>
      <c r="G26" s="9" t="s">
        <v>47</v>
      </c>
      <c r="H26" s="9" t="s">
        <v>59</v>
      </c>
    </row>
    <row r="27" spans="2:8" ht="25">
      <c r="B27" s="7" t="s">
        <v>24</v>
      </c>
      <c r="C27" s="10">
        <v>158352</v>
      </c>
      <c r="D27" s="39">
        <v>5</v>
      </c>
      <c r="E27" s="19">
        <f>+'Precios unitarios ofertados'!B6</f>
        <v>5</v>
      </c>
      <c r="F27" s="8">
        <f>+E27*C27</f>
        <v>791760</v>
      </c>
      <c r="G27" s="8">
        <f>+F27*21%</f>
        <v>166269.6</v>
      </c>
      <c r="H27" s="8">
        <f>(F27+(F27*21%))</f>
        <v>958029.6</v>
      </c>
    </row>
    <row r="28" spans="2:8" ht="25">
      <c r="B28" s="7" t="s">
        <v>39</v>
      </c>
      <c r="C28" s="10">
        <v>24744</v>
      </c>
      <c r="D28" s="39">
        <v>10</v>
      </c>
      <c r="E28" s="19">
        <f>+'Precios unitarios ofertados'!B7</f>
        <v>10</v>
      </c>
      <c r="F28" s="8">
        <f>+E28*C28</f>
        <v>247440</v>
      </c>
      <c r="G28" s="8">
        <f t="shared" ref="G28:G29" si="0">+F28*21%</f>
        <v>51962.400000000001</v>
      </c>
      <c r="H28" s="8">
        <f>(F28+(F28*21%))</f>
        <v>299402.40000000002</v>
      </c>
    </row>
    <row r="29" spans="2:8" ht="25">
      <c r="B29" s="7" t="s">
        <v>40</v>
      </c>
      <c r="C29" s="10">
        <v>2472</v>
      </c>
      <c r="D29" s="39">
        <v>50</v>
      </c>
      <c r="E29" s="19">
        <f>+'Precios unitarios ofertados'!B8</f>
        <v>50</v>
      </c>
      <c r="F29" s="8">
        <f>+E29*C29</f>
        <v>123600</v>
      </c>
      <c r="G29" s="8">
        <f t="shared" si="0"/>
        <v>25956</v>
      </c>
      <c r="H29" s="8">
        <f>(F29+(F29*21%))</f>
        <v>149556</v>
      </c>
    </row>
    <row r="30" spans="2:8">
      <c r="B30" s="1"/>
      <c r="E30" s="11" t="s">
        <v>15</v>
      </c>
      <c r="F30" s="34">
        <f>(F27+F28+F29)</f>
        <v>1162800</v>
      </c>
      <c r="G30" s="34">
        <f>+G27+G28+G29</f>
        <v>244188</v>
      </c>
      <c r="H30" s="36">
        <f>(H27+H28+H29)</f>
        <v>1406988</v>
      </c>
    </row>
    <row r="31" spans="2:8">
      <c r="F31" s="35" t="s">
        <v>3</v>
      </c>
      <c r="G31" s="35" t="s">
        <v>51</v>
      </c>
      <c r="H31" s="37" t="s">
        <v>16</v>
      </c>
    </row>
    <row r="33" spans="2:8">
      <c r="B33" s="51" t="s">
        <v>35</v>
      </c>
      <c r="C33" s="52" t="s">
        <v>38</v>
      </c>
      <c r="E33" s="12" t="s">
        <v>42</v>
      </c>
      <c r="F33" s="12" t="s">
        <v>7</v>
      </c>
      <c r="H33" s="12" t="s">
        <v>7</v>
      </c>
    </row>
    <row r="34" spans="2:8" ht="50">
      <c r="B34" s="51"/>
      <c r="C34" s="52"/>
      <c r="D34" s="9" t="s">
        <v>77</v>
      </c>
      <c r="E34" s="12" t="s">
        <v>21</v>
      </c>
      <c r="F34" s="9" t="s">
        <v>56</v>
      </c>
      <c r="G34" s="12" t="s">
        <v>47</v>
      </c>
      <c r="H34" s="9" t="s">
        <v>60</v>
      </c>
    </row>
    <row r="35" spans="2:8" ht="25">
      <c r="B35" s="7" t="s">
        <v>25</v>
      </c>
      <c r="C35" s="10">
        <v>4200</v>
      </c>
      <c r="D35" s="39">
        <v>60</v>
      </c>
      <c r="E35" s="20">
        <f>+'Precios unitarios ofertados'!B9</f>
        <v>60</v>
      </c>
      <c r="F35" s="8">
        <f>+E35*C35</f>
        <v>252000</v>
      </c>
      <c r="G35" s="8">
        <f>+F35*21%</f>
        <v>52920</v>
      </c>
      <c r="H35" s="8">
        <f>(F35+(F35*21%))</f>
        <v>304920</v>
      </c>
    </row>
    <row r="36" spans="2:8">
      <c r="C36" s="2"/>
      <c r="D36" s="2"/>
      <c r="E36" s="11" t="s">
        <v>15</v>
      </c>
      <c r="F36" s="32">
        <f>F35</f>
        <v>252000</v>
      </c>
      <c r="G36" s="32">
        <f>+G35</f>
        <v>52920</v>
      </c>
      <c r="H36" s="36">
        <f>H35</f>
        <v>304920</v>
      </c>
    </row>
    <row r="37" spans="2:8" ht="14.5">
      <c r="B37" s="6"/>
      <c r="C37" s="4"/>
      <c r="D37" s="4"/>
      <c r="E37" s="4"/>
      <c r="F37" s="33" t="s">
        <v>4</v>
      </c>
      <c r="G37" s="33" t="s">
        <v>52</v>
      </c>
      <c r="H37" s="38" t="s">
        <v>17</v>
      </c>
    </row>
    <row r="38" spans="2:8">
      <c r="B38" s="13"/>
      <c r="C38" s="14"/>
      <c r="D38" s="14"/>
      <c r="E38" s="17"/>
      <c r="F38" s="15"/>
      <c r="G38" s="15"/>
      <c r="H38" s="15"/>
    </row>
    <row r="39" spans="2:8" ht="15" customHeight="1">
      <c r="B39" s="40" t="s">
        <v>61</v>
      </c>
      <c r="C39" s="41"/>
      <c r="D39" s="41"/>
      <c r="E39" s="42"/>
      <c r="F39" s="16">
        <f>SUM(F8,F15,F22,F30,F36)</f>
        <v>1414800</v>
      </c>
    </row>
    <row r="40" spans="2:8" ht="15" customHeight="1">
      <c r="B40" s="40" t="s">
        <v>65</v>
      </c>
      <c r="C40" s="41"/>
      <c r="D40" s="41"/>
      <c r="E40" s="42"/>
      <c r="F40" s="16" t="s">
        <v>68</v>
      </c>
      <c r="G40" s="16" t="s">
        <v>64</v>
      </c>
      <c r="H40" s="16">
        <f>SUM(H8,H15,H22,H30,H36)</f>
        <v>1711908</v>
      </c>
    </row>
    <row r="42" spans="2:8" ht="14.5">
      <c r="B42" s="40" t="s">
        <v>62</v>
      </c>
      <c r="C42" s="41"/>
      <c r="D42" s="41"/>
      <c r="E42" s="42"/>
      <c r="F42" s="16">
        <f>+F6+F13+F20</f>
        <v>0</v>
      </c>
    </row>
    <row r="43" spans="2:8" ht="16.5" customHeight="1">
      <c r="B43" s="40" t="s">
        <v>66</v>
      </c>
      <c r="C43" s="41"/>
      <c r="D43" s="41"/>
      <c r="E43" s="42"/>
      <c r="F43" s="16" t="s">
        <v>68</v>
      </c>
      <c r="G43" s="16" t="s">
        <v>64</v>
      </c>
      <c r="H43" s="16">
        <f>+F42*1.21</f>
        <v>0</v>
      </c>
    </row>
    <row r="45" spans="2:8" ht="14.5">
      <c r="B45" s="40" t="s">
        <v>63</v>
      </c>
      <c r="C45" s="41"/>
      <c r="D45" s="41"/>
      <c r="E45" s="42"/>
      <c r="F45" s="16">
        <f>+F7+F14+F21+F27+F28+F29+F35</f>
        <v>1414800</v>
      </c>
    </row>
    <row r="46" spans="2:8" ht="17" customHeight="1">
      <c r="B46" s="40" t="s">
        <v>67</v>
      </c>
      <c r="C46" s="41"/>
      <c r="D46" s="41"/>
      <c r="E46" s="42"/>
      <c r="F46" s="16" t="s">
        <v>68</v>
      </c>
      <c r="G46" s="16" t="s">
        <v>64</v>
      </c>
      <c r="H46" s="16">
        <f>+F45*1.21</f>
        <v>1711908</v>
      </c>
    </row>
  </sheetData>
  <sheetProtection algorithmName="SHA-512" hashValue="xvRIenS7CJg6rPqRV7lsSxtHMjcH4mE0aeum7sQz2CI2uVJq8WD4tyao34z20HrZYa6xs043iWjqTZDl6DJiNQ==" saltValue="5jXcFH4ir3QtbQZ8o2z8Lg==" spinCount="100000" sheet="1" selectLockedCells="1"/>
  <mergeCells count="20">
    <mergeCell ref="B4:B5"/>
    <mergeCell ref="C4:C5"/>
    <mergeCell ref="B18:B19"/>
    <mergeCell ref="C18:C19"/>
    <mergeCell ref="B33:B34"/>
    <mergeCell ref="C33:C34"/>
    <mergeCell ref="B11:B12"/>
    <mergeCell ref="C11:C12"/>
    <mergeCell ref="B25:B26"/>
    <mergeCell ref="C25:C26"/>
    <mergeCell ref="B43:E43"/>
    <mergeCell ref="B45:E45"/>
    <mergeCell ref="B46:E46"/>
    <mergeCell ref="E13:E14"/>
    <mergeCell ref="E20:E21"/>
    <mergeCell ref="D13:D14"/>
    <mergeCell ref="D20:D21"/>
    <mergeCell ref="B39:E39"/>
    <mergeCell ref="B40:E40"/>
    <mergeCell ref="B42:E42"/>
  </mergeCells>
  <conditionalFormatting sqref="E6">
    <cfRule type="cellIs" dxfId="3" priority="4" operator="greaterThan">
      <formula>1.87</formula>
    </cfRule>
  </conditionalFormatting>
  <conditionalFormatting sqref="E7">
    <cfRule type="cellIs" dxfId="2" priority="3" operator="greaterThan">
      <formula>2.3</formula>
    </cfRule>
  </conditionalFormatting>
  <conditionalFormatting sqref="E13:E14">
    <cfRule type="cellIs" dxfId="1" priority="2" operator="greaterThan">
      <formula>1.37</formula>
    </cfRule>
  </conditionalFormatting>
  <conditionalFormatting sqref="E20:E21">
    <cfRule type="cellIs" dxfId="0" priority="1" operator="greaterThan">
      <formula>22.21</formula>
    </cfRule>
  </conditionalFormatting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3310e109-f8e2-4754-ab01-568879082166}" enabled="0" method="" siteId="{3310e109-f8e2-4754-ab01-56887908216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Precios unitarios ofertados</vt:lpstr>
      <vt:lpstr>Modelo de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Ramos Erazo, Alejandro</dc:creator>
  <cp:lastModifiedBy>Herbella Macia, Bruno</cp:lastModifiedBy>
  <dcterms:created xsi:type="dcterms:W3CDTF">2019-10-08T16:25:51Z</dcterms:created>
  <dcterms:modified xsi:type="dcterms:W3CDTF">2026-02-26T17:57:59Z</dcterms:modified>
</cp:coreProperties>
</file>